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_\OneDrive\Documents\DETERCONSA\DOCUMENTOS DETERCONSA\OBRA VIA LA PRIMAVERA\"/>
    </mc:Choice>
  </mc:AlternateContent>
  <xr:revisionPtr revIDLastSave="0" documentId="13_ncr:1_{86436A33-2D4A-4425-B27D-4DD623581558}" xr6:coauthVersionLast="47" xr6:coauthVersionMax="47" xr10:uidLastSave="{00000000-0000-0000-0000-000000000000}"/>
  <bookViews>
    <workbookView xWindow="-108" yWindow="-108" windowWidth="23256" windowHeight="12456" xr2:uid="{FEFBBB74-AB7B-4AED-90F0-B38791A9F5A2}"/>
  </bookViews>
  <sheets>
    <sheet name="Hoja3" sheetId="3" r:id="rId1"/>
    <sheet name="Hoja3 (2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3" l="1"/>
  <c r="G67" i="3"/>
  <c r="G13" i="3"/>
  <c r="E57" i="4"/>
  <c r="E58" i="4" s="1"/>
  <c r="E31" i="4"/>
  <c r="E30" i="4"/>
  <c r="E29" i="4"/>
  <c r="E23" i="4"/>
  <c r="E22" i="4"/>
  <c r="E21" i="4"/>
  <c r="E17" i="4"/>
  <c r="E11" i="4"/>
  <c r="E10" i="4"/>
  <c r="E9" i="4"/>
  <c r="E7" i="4"/>
  <c r="G72" i="3"/>
  <c r="G66" i="3"/>
  <c r="G65" i="3"/>
  <c r="G64" i="3"/>
  <c r="G61" i="3"/>
  <c r="G60" i="3"/>
  <c r="G59" i="3"/>
  <c r="E57" i="3"/>
  <c r="E58" i="3" s="1"/>
  <c r="G58" i="3" s="1"/>
  <c r="G54" i="3"/>
  <c r="G55" i="3" s="1"/>
  <c r="G51" i="3"/>
  <c r="G52" i="3" s="1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3" i="3"/>
  <c r="G32" i="3"/>
  <c r="E31" i="3"/>
  <c r="G31" i="3" s="1"/>
  <c r="E30" i="3"/>
  <c r="G30" i="3" s="1"/>
  <c r="E29" i="3"/>
  <c r="G29" i="3" s="1"/>
  <c r="G34" i="3" s="1"/>
  <c r="G26" i="3"/>
  <c r="G25" i="3"/>
  <c r="G24" i="3"/>
  <c r="E23" i="3"/>
  <c r="G23" i="3" s="1"/>
  <c r="E22" i="3"/>
  <c r="G22" i="3" s="1"/>
  <c r="E21" i="3"/>
  <c r="G21" i="3" s="1"/>
  <c r="G18" i="3"/>
  <c r="E17" i="3"/>
  <c r="G17" i="3" s="1"/>
  <c r="G16" i="3"/>
  <c r="G15" i="3"/>
  <c r="G12" i="3"/>
  <c r="E11" i="3"/>
  <c r="G11" i="3" s="1"/>
  <c r="E10" i="3"/>
  <c r="G10" i="3" s="1"/>
  <c r="E9" i="3"/>
  <c r="G9" i="3" s="1"/>
  <c r="G8" i="3"/>
  <c r="E7" i="3"/>
  <c r="G7" i="3" s="1"/>
  <c r="G6" i="3"/>
  <c r="G69" i="3" l="1"/>
  <c r="G19" i="3"/>
  <c r="G27" i="3"/>
  <c r="G49" i="3"/>
  <c r="G57" i="3"/>
  <c r="G62" i="3" s="1"/>
  <c r="G74" i="3" l="1"/>
</calcChain>
</file>

<file path=xl/sharedStrings.xml><?xml version="1.0" encoding="utf-8"?>
<sst xmlns="http://schemas.openxmlformats.org/spreadsheetml/2006/main" count="224" uniqueCount="75">
  <si>
    <t>CONSTRUCCIÓN DE LA PRIMERA ETAPA DE LA VÍA LA PRIMAVERA DEL MUNICIPIO DE TOCANCIPA</t>
  </si>
  <si>
    <t>ITEM</t>
  </si>
  <si>
    <t>DESCRIPCION</t>
  </si>
  <si>
    <t>UNIDAD</t>
  </si>
  <si>
    <t>CANTIDAD</t>
  </si>
  <si>
    <t>VALOR UNITARIO</t>
  </si>
  <si>
    <t>PARCIAL</t>
  </si>
  <si>
    <t>ACTIVIDADES PRELIMINARES</t>
  </si>
  <si>
    <t>CAMPAMENTO 18 M2</t>
  </si>
  <si>
    <t>UN</t>
  </si>
  <si>
    <t>CERCA EN ALAMBRE DE PUA 4 HILOS</t>
  </si>
  <si>
    <t>ML</t>
  </si>
  <si>
    <t>CERCA EN TELA VERDE H = 2.10 M</t>
  </si>
  <si>
    <t>TRAZADO LOCALIZACION Y REPLANTEO TOPOGRAFICO</t>
  </si>
  <si>
    <t>M2</t>
  </si>
  <si>
    <t>FRESADO DE PAVIMENTO ASFÁLTICO (E = 5CM). INCLUYE CARGUE Y TRANSPORTE E ESCOMBRERA DE MATERIAL SOBRANTE</t>
  </si>
  <si>
    <t>M3</t>
  </si>
  <si>
    <t>DEMOLICIÓN DE ESTRUCTURAS (INCLUYE CARGUE Y RETIRO DE SOBRANTES A UNA DISTANCIA DE 5 KM</t>
  </si>
  <si>
    <t>DESCAPOTE MECANICO Y LIMPIEZA HASTA E=20CM (INCLUYE TRANSPORTE Y DISPOSICION FINAL DE SOBRANTES)</t>
  </si>
  <si>
    <t>MOVIMIENTO DE TIERRAS</t>
  </si>
  <si>
    <t>EXCAVACIÓN EN MATERIAL COMUN (INCLUYE RETIRO DE SOBRANTES A UNA DISTANCIA MENOR DE 5KM)</t>
  </si>
  <si>
    <t>EXCAVACIÓN MANUAL EN MATERIAL COMÚN H=0.0-2.0 M (INCLUYE RETIRO DE SOBRANTES A UNA DISTANCIA MENOR DE 5 KM)</t>
  </si>
  <si>
    <t>M3-KM</t>
  </si>
  <si>
    <t>RELLENO CON MATERIAL SELECCIONADO TIPO INVIAS</t>
  </si>
  <si>
    <t>ESTRUCTURAS DE PAVIMENTO CICLORUTA Y ANDEN</t>
  </si>
  <si>
    <t>RAJON SELECCIONADO</t>
  </si>
  <si>
    <t>SUMINISTRO  E  INSTALACIÓN  DE GEOTEXTIL T 2400 (ESTABILIZACIÓN, FILTRO Y SEPARACIÓN)</t>
  </si>
  <si>
    <t>SUB BASE GRANULAR CLASE A</t>
  </si>
  <si>
    <t>BASE GRANULAR CLASE A</t>
  </si>
  <si>
    <t>MEZCLA DENSA EN CALIENTE TIPO MDC-19 O MDC 25 O MDC 10</t>
  </si>
  <si>
    <t>ANDENES</t>
  </si>
  <si>
    <t>TABLETA PREFABRICADA  A-20 (20X20CM )</t>
  </si>
  <si>
    <t>SARDINEL PREFABRICADO A-10</t>
  </si>
  <si>
    <t>BORDILLO PREFABRICADO A-80</t>
  </si>
  <si>
    <t>CONCRETOS CLASE D, f´c =3000 psi (bases)</t>
  </si>
  <si>
    <t>SUMINISTRO FIGURADO Y ARMADO DE ACERO DE REFUERZO 60000 PSI</t>
  </si>
  <si>
    <t>KG</t>
  </si>
  <si>
    <t>REDES HIDROSANITARIAS</t>
  </si>
  <si>
    <t>RELLENO EN RECEBO COMÚN COMPACTADO MECÁNICAMENTE</t>
  </si>
  <si>
    <t>MATERIAL DRENANTE 3/4" PARA FILTROS LONGITUDINALES</t>
  </si>
  <si>
    <t>TUBERIA PVC ALCANTARILLADO 8"</t>
  </si>
  <si>
    <t>TUBERIA PVC ALCANTARILLADO 10"</t>
  </si>
  <si>
    <t>TUBERIA PVC ALCANTARILLADO 12"</t>
  </si>
  <si>
    <t xml:space="preserve">SUMINISTRO E INSTALACIÓN DE TUBERÍA PVC ALCANTARILLADO REFORZADO Ø=36" </t>
  </si>
  <si>
    <t>ENTIBADO TIPO 2 (1/7 UTILIZACIONES)</t>
  </si>
  <si>
    <t>SUMIDERO EN CONCRETO CON REJILLA
EN FIBROCEMENTO Y VENTANA LATERAL SL-100</t>
  </si>
  <si>
    <t>PLACA DE FONDO POZO D=1.7M, E=0.25M (CONCRETO 3000 PSI CON REFUERZO)</t>
  </si>
  <si>
    <t>CILINDRO POZO EN LADRILLO TOLETE, Di=1.20M, E=0.25M  (INC. PAÑETE INTERNO E=1.5CM Y CAÑUELA)</t>
  </si>
  <si>
    <t>CUBIERTA POZO D= 1.7M, E=0.20M C0NCRETO 3000 PSI CON REFUERZO (INCLUYE ARO Y TAPA HF)</t>
  </si>
  <si>
    <t>TUBERÍA PVC ALCANTARILLADO REFORZADO 24"</t>
  </si>
  <si>
    <t>ACERO DE REFUERZO</t>
  </si>
  <si>
    <t>CONCRETO</t>
  </si>
  <si>
    <t>SEÑALIZACIÓN Y DEMARCACIÓN</t>
  </si>
  <si>
    <t>PINTURA DE TRÁFICO - IMPRIMANTE NEGRO A=15CM. SUMINISTRO Y APLICACIÓN.</t>
  </si>
  <si>
    <t>PINTURA PLASTICO EN FRIO METILMETACRILATO DE A=20 CM PARA LINEAS DE DEMARCACIÓN, CON MICROESFERAS  Y ESPESOR SECO SEGÚN NORMA NTC 4744. SUMINISTRO Y APLICACIÓN</t>
  </si>
  <si>
    <t>PINTURA PLASTICO EN FRIO METILMETACRILATO DE A=20 CM PARA MARCAS VIALES, CON MICROESFERAS  Y ESPESOR SECO SEGÚN NORMA NTC 4744. SUMINISTRO Y APLICACIÓN (CEBRAS, FLECHAS, PICTOGRAMAS, LINEAS DE PARE, SENDEROS PEATONALES, ACHURADOS, ETC)</t>
  </si>
  <si>
    <t>SUMINISTRO E INSTALACIÓN DE TACHAS REFLECTIVAS UNIDIRECCIONALES</t>
  </si>
  <si>
    <t>SEÑAL VERTICAL GRUPO I (60x60cm) (Incluye Suministro e Instalación)</t>
  </si>
  <si>
    <t>COSTO DIRECTO</t>
  </si>
  <si>
    <t>COSTO TOTAL</t>
  </si>
  <si>
    <t>TRANSPORTE DE MATERIALES PROV. DE EXPLANACIÓN, CANALES, PRESTAMOS, SOBREACARREOS Y DERRUMBES</t>
  </si>
  <si>
    <t>RIEGO DE IMPRIMACION CON ASFALTO</t>
  </si>
  <si>
    <t>ITEMS NO PREVISTOS</t>
  </si>
  <si>
    <t>DESCAPOTE A MAQUINA E = 0.20 M Inc. Retiro</t>
  </si>
  <si>
    <t>DEMOLICION PLACA PISO 0,10M, INC CONCRETO</t>
  </si>
  <si>
    <t>LINEAS DE DEMARCACION CON PINTURA EN FRIO</t>
  </si>
  <si>
    <t>IMPLEMENTACION PLAN DE MANEJO DE TRANSITO (MES)</t>
  </si>
  <si>
    <t>CANT. MESES: 6</t>
  </si>
  <si>
    <t xml:space="preserve">      VALOR MES:</t>
  </si>
  <si>
    <t>AJUSTE A PESO</t>
  </si>
  <si>
    <t>DETERCONSA</t>
  </si>
  <si>
    <t>Administración</t>
  </si>
  <si>
    <t>Imprevistos</t>
  </si>
  <si>
    <t>Utilidades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</si>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</sst>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$&quot;#,##0"/>
    <numFmt numFmtId="165" formatCode="0.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 tint="0.14999847407452621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2" fillId="0" borderId="0"/>
  </cellStyleXfs>
  <cellXfs count="101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1" fontId="4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2" applyNumberFormat="1" applyFont="1" applyFill="1" applyBorder="1" applyAlignment="1">
      <alignment horizontal="center" vertical="center" wrapText="1"/>
    </xf>
    <xf numFmtId="164" fontId="5" fillId="4" borderId="5" xfId="1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2" fontId="4" fillId="4" borderId="5" xfId="0" applyNumberFormat="1" applyFont="1" applyFill="1" applyBorder="1" applyAlignment="1">
      <alignment horizontal="center" vertical="center"/>
    </xf>
    <xf numFmtId="164" fontId="4" fillId="4" borderId="5" xfId="2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164" fontId="4" fillId="0" borderId="5" xfId="2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justify" vertical="center" wrapText="1"/>
    </xf>
    <xf numFmtId="2" fontId="5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0" fontId="6" fillId="4" borderId="5" xfId="4" applyFont="1" applyFill="1" applyBorder="1" applyAlignment="1">
      <alignment horizontal="center" vertical="center" wrapText="1"/>
    </xf>
    <xf numFmtId="164" fontId="5" fillId="4" borderId="5" xfId="2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5" xfId="6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6" fillId="0" borderId="14" xfId="4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5" fillId="4" borderId="12" xfId="1" applyNumberFormat="1" applyFont="1" applyFill="1" applyBorder="1" applyAlignment="1">
      <alignment horizontal="center" vertical="center" wrapText="1"/>
    </xf>
    <xf numFmtId="164" fontId="3" fillId="5" borderId="12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2" xfId="2" applyNumberFormat="1" applyFont="1" applyFill="1" applyBorder="1" applyAlignment="1">
      <alignment horizontal="center" vertical="center"/>
    </xf>
    <xf numFmtId="164" fontId="9" fillId="0" borderId="12" xfId="2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8" xfId="0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5" borderId="16" xfId="0" applyFont="1" applyFill="1" applyBorder="1" applyAlignment="1">
      <alignment horizontal="right" vertical="center"/>
    </xf>
    <xf numFmtId="9" fontId="4" fillId="0" borderId="5" xfId="5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vertical="center"/>
    </xf>
    <xf numFmtId="164" fontId="9" fillId="0" borderId="19" xfId="0" applyNumberFormat="1" applyFont="1" applyBorder="1" applyAlignment="1">
      <alignment vertical="center"/>
    </xf>
    <xf numFmtId="164" fontId="9" fillId="0" borderId="10" xfId="0" applyNumberFormat="1" applyFont="1" applyBorder="1" applyAlignment="1">
      <alignment vertical="center"/>
    </xf>
    <xf numFmtId="164" fontId="0" fillId="0" borderId="0" xfId="0" applyNumberFormat="1"/>
    <xf numFmtId="44" fontId="0" fillId="0" borderId="0" xfId="1" applyFont="1" applyBorder="1" applyAlignment="1">
      <alignment vertical="center"/>
    </xf>
  </cellXfs>
  <cellStyles count="7">
    <cellStyle name="Moneda" xfId="1" builtinId="4"/>
    <cellStyle name="Moneda [0]" xfId="2" builtinId="7"/>
    <cellStyle name="Normal" xfId="0" builtinId="0"/>
    <cellStyle name="Normal 2 2" xfId="6" xr:uid="{E17EFCFE-6612-4052-885B-23E56E07812E}"/>
    <cellStyle name="Normal 2 7" xfId="3" xr:uid="{A5FCB0F1-25FD-4B30-BF40-48D50A4F8BC2}"/>
    <cellStyle name="Normal 3" xfId="4" xr:uid="{4806401C-92E1-45EA-B283-4733908A709C}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131717</xdr:colOff>
      <xdr:row>1</xdr:row>
      <xdr:rowOff>68036</xdr:rowOff>
    </xdr:from>
    <xdr:to>
      <xdr:col>2</xdr:col>
      <xdr:colOff>943247</xdr:colOff>
      <xdr:row>1</xdr:row>
      <xdr:rowOff>493668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235571-A38F-4A59-BBFF-2998F4D934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197" y="258536"/>
          <a:ext cx="1131570" cy="425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85996</xdr:colOff>
      <xdr:row>1</xdr:row>
      <xdr:rowOff>37556</xdr:rowOff>
    </xdr:from>
    <xdr:to>
      <xdr:col>2</xdr:col>
      <xdr:colOff>1607820</xdr:colOff>
      <xdr:row>1</xdr:row>
      <xdr:rowOff>563880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06041A-988A-4D9F-9B52-2882331DE6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76" y="228056"/>
          <a:ext cx="1841864" cy="52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1D07-14E7-45A1-BF00-2307250887D4}">
  <dimension ref="B1:I74"/>
  <sheetViews>
    <sheetView tabSelected="1" topLeftCell="A59" workbookViewId="0">
      <selection activeCell="I72" sqref="I72"/>
    </sheetView>
  </sheetViews>
  <sheetFormatPr baseColWidth="10" defaultRowHeight="14.4" x14ac:dyDescent="0.3"/>
  <cols>
    <col min="2" max="2" width="4.6640625" bestFit="1" customWidth="1"/>
    <col min="3" max="3" width="37.33203125" customWidth="1"/>
    <col min="4" max="4" width="13.109375" bestFit="1" customWidth="1"/>
    <col min="5" max="5" width="11.5546875" customWidth="1"/>
    <col min="6" max="6" width="14.33203125" bestFit="1" customWidth="1"/>
    <col min="7" max="7" width="12.77734375" bestFit="1" customWidth="1"/>
    <col min="9" max="9" width="14.6640625" bestFit="1" customWidth="1"/>
  </cols>
  <sheetData>
    <row r="1" spans="2:7" ht="15" thickBot="1" x14ac:dyDescent="0.35"/>
    <row r="2" spans="2:7" ht="48" customHeight="1" thickBot="1" x14ac:dyDescent="0.35">
      <c r="B2" s="84" t="s">
        <v>70</v>
      </c>
      <c r="C2" s="85"/>
      <c r="D2" s="85"/>
      <c r="E2" s="85"/>
      <c r="F2" s="85"/>
      <c r="G2" s="86"/>
    </row>
    <row r="3" spans="2:7" ht="43.2" customHeight="1" thickBot="1" x14ac:dyDescent="0.35">
      <c r="B3" s="79" t="s">
        <v>0</v>
      </c>
      <c r="C3" s="80"/>
      <c r="D3" s="80"/>
      <c r="E3" s="80"/>
      <c r="F3" s="80"/>
      <c r="G3" s="81"/>
    </row>
    <row r="4" spans="2:7" x14ac:dyDescent="0.3">
      <c r="B4" s="15" t="s">
        <v>1</v>
      </c>
      <c r="C4" s="21" t="s">
        <v>2</v>
      </c>
      <c r="D4" s="1" t="s">
        <v>3</v>
      </c>
      <c r="E4" s="1" t="s">
        <v>4</v>
      </c>
      <c r="F4" s="22" t="s">
        <v>5</v>
      </c>
      <c r="G4" s="65" t="s">
        <v>6</v>
      </c>
    </row>
    <row r="5" spans="2:7" x14ac:dyDescent="0.3">
      <c r="B5" s="50">
        <v>1</v>
      </c>
      <c r="C5" s="74" t="s">
        <v>7</v>
      </c>
      <c r="D5" s="75"/>
      <c r="E5" s="75"/>
      <c r="F5" s="75"/>
      <c r="G5" s="76"/>
    </row>
    <row r="6" spans="2:7" x14ac:dyDescent="0.3">
      <c r="B6" s="17">
        <v>1.1000000000000001</v>
      </c>
      <c r="C6" s="3" t="s">
        <v>8</v>
      </c>
      <c r="D6" s="4" t="s">
        <v>9</v>
      </c>
      <c r="E6" s="5">
        <v>1</v>
      </c>
      <c r="F6" s="23">
        <v>3039773</v>
      </c>
      <c r="G6" s="66">
        <f>+E6*F6</f>
        <v>3039773</v>
      </c>
    </row>
    <row r="7" spans="2:7" x14ac:dyDescent="0.3">
      <c r="B7" s="17">
        <v>1.2</v>
      </c>
      <c r="C7" s="3" t="s">
        <v>10</v>
      </c>
      <c r="D7" s="4" t="s">
        <v>11</v>
      </c>
      <c r="E7" s="5">
        <f>2500*2</f>
        <v>5000</v>
      </c>
      <c r="F7" s="23">
        <v>24212</v>
      </c>
      <c r="G7" s="66">
        <f t="shared" ref="G7:G12" si="0">+E7*F7</f>
        <v>121060000</v>
      </c>
    </row>
    <row r="8" spans="2:7" x14ac:dyDescent="0.3">
      <c r="B8" s="17">
        <v>1.3</v>
      </c>
      <c r="C8" s="3" t="s">
        <v>12</v>
      </c>
      <c r="D8" s="4" t="s">
        <v>11</v>
      </c>
      <c r="E8" s="5">
        <v>360</v>
      </c>
      <c r="F8" s="23">
        <v>32151</v>
      </c>
      <c r="G8" s="66">
        <f t="shared" si="0"/>
        <v>11574360</v>
      </c>
    </row>
    <row r="9" spans="2:7" ht="27.6" x14ac:dyDescent="0.3">
      <c r="B9" s="17">
        <v>1.4</v>
      </c>
      <c r="C9" s="6" t="s">
        <v>13</v>
      </c>
      <c r="D9" s="7" t="s">
        <v>14</v>
      </c>
      <c r="E9" s="24">
        <f>2500*12.4</f>
        <v>31000</v>
      </c>
      <c r="F9" s="23">
        <v>5581</v>
      </c>
      <c r="G9" s="66">
        <f t="shared" si="0"/>
        <v>173011000</v>
      </c>
    </row>
    <row r="10" spans="2:7" ht="41.4" x14ac:dyDescent="0.3">
      <c r="B10" s="17">
        <v>1.5</v>
      </c>
      <c r="C10" s="3" t="s">
        <v>15</v>
      </c>
      <c r="D10" s="7" t="s">
        <v>14</v>
      </c>
      <c r="E10" s="24">
        <f>350*7*0.08</f>
        <v>196</v>
      </c>
      <c r="F10" s="23">
        <v>8209</v>
      </c>
      <c r="G10" s="66">
        <f t="shared" si="0"/>
        <v>1608964</v>
      </c>
    </row>
    <row r="11" spans="2:7" ht="41.4" x14ac:dyDescent="0.3">
      <c r="B11" s="17">
        <v>1.6</v>
      </c>
      <c r="C11" s="3" t="s">
        <v>17</v>
      </c>
      <c r="D11" s="7" t="s">
        <v>16</v>
      </c>
      <c r="E11" s="24">
        <f>200*8</f>
        <v>1600</v>
      </c>
      <c r="F11" s="23">
        <v>131548</v>
      </c>
      <c r="G11" s="66">
        <f>+E11*F11</f>
        <v>210476800</v>
      </c>
    </row>
    <row r="12" spans="2:7" ht="41.4" x14ac:dyDescent="0.3">
      <c r="B12" s="17">
        <v>1.7</v>
      </c>
      <c r="C12" s="25" t="s">
        <v>18</v>
      </c>
      <c r="D12" s="7" t="s">
        <v>14</v>
      </c>
      <c r="E12" s="26">
        <v>0</v>
      </c>
      <c r="F12" s="27">
        <v>10198</v>
      </c>
      <c r="G12" s="66">
        <f t="shared" si="0"/>
        <v>0</v>
      </c>
    </row>
    <row r="13" spans="2:7" x14ac:dyDescent="0.3">
      <c r="B13" s="53"/>
      <c r="C13" s="77"/>
      <c r="D13" s="77"/>
      <c r="E13" s="77"/>
      <c r="F13" s="78"/>
      <c r="G13" s="67">
        <f>SUM(G6:G12)</f>
        <v>520770897</v>
      </c>
    </row>
    <row r="14" spans="2:7" x14ac:dyDescent="0.3">
      <c r="B14" s="50">
        <v>2</v>
      </c>
      <c r="C14" s="74" t="s">
        <v>19</v>
      </c>
      <c r="D14" s="75"/>
      <c r="E14" s="75"/>
      <c r="F14" s="75"/>
      <c r="G14" s="76"/>
    </row>
    <row r="15" spans="2:7" ht="41.4" x14ac:dyDescent="0.3">
      <c r="B15" s="54">
        <v>2.1</v>
      </c>
      <c r="C15" s="28" t="s">
        <v>20</v>
      </c>
      <c r="D15" s="29" t="s">
        <v>16</v>
      </c>
      <c r="E15" s="24">
        <v>0</v>
      </c>
      <c r="F15" s="30">
        <v>21200</v>
      </c>
      <c r="G15" s="68">
        <f t="shared" ref="G15:G61" si="1">E15*F15</f>
        <v>0</v>
      </c>
    </row>
    <row r="16" spans="2:7" ht="41.4" x14ac:dyDescent="0.3">
      <c r="B16" s="54">
        <v>2.2000000000000002</v>
      </c>
      <c r="C16" s="31" t="s">
        <v>21</v>
      </c>
      <c r="D16" s="32" t="s">
        <v>16</v>
      </c>
      <c r="E16" s="24">
        <v>814</v>
      </c>
      <c r="F16" s="30">
        <v>74321</v>
      </c>
      <c r="G16" s="68">
        <f t="shared" si="1"/>
        <v>60497294</v>
      </c>
    </row>
    <row r="17" spans="2:7" ht="41.4" x14ac:dyDescent="0.3">
      <c r="B17" s="17">
        <v>2.2999999999999998</v>
      </c>
      <c r="C17" s="3" t="s">
        <v>60</v>
      </c>
      <c r="D17" s="4" t="s">
        <v>22</v>
      </c>
      <c r="E17" s="2">
        <f>+(E65+E16)*12</f>
        <v>10980</v>
      </c>
      <c r="F17" s="33">
        <v>1823</v>
      </c>
      <c r="G17" s="69">
        <f t="shared" si="1"/>
        <v>20016540</v>
      </c>
    </row>
    <row r="18" spans="2:7" ht="27.6" x14ac:dyDescent="0.3">
      <c r="B18" s="17">
        <v>2.4</v>
      </c>
      <c r="C18" s="25" t="s">
        <v>23</v>
      </c>
      <c r="D18" s="7" t="s">
        <v>16</v>
      </c>
      <c r="E18" s="2">
        <v>2837</v>
      </c>
      <c r="F18" s="30">
        <v>100010</v>
      </c>
      <c r="G18" s="69">
        <f t="shared" si="1"/>
        <v>283728370</v>
      </c>
    </row>
    <row r="19" spans="2:7" x14ac:dyDescent="0.3">
      <c r="B19" s="53"/>
      <c r="C19" s="77"/>
      <c r="D19" s="77"/>
      <c r="E19" s="77"/>
      <c r="F19" s="78"/>
      <c r="G19" s="67">
        <f>SUM(G15:G18)</f>
        <v>364242204</v>
      </c>
    </row>
    <row r="20" spans="2:7" x14ac:dyDescent="0.3">
      <c r="B20" s="50">
        <v>3</v>
      </c>
      <c r="C20" s="74" t="s">
        <v>24</v>
      </c>
      <c r="D20" s="75"/>
      <c r="E20" s="75"/>
      <c r="F20" s="75"/>
      <c r="G20" s="76"/>
    </row>
    <row r="21" spans="2:7" x14ac:dyDescent="0.3">
      <c r="B21" s="17">
        <v>3.1</v>
      </c>
      <c r="C21" s="25" t="s">
        <v>25</v>
      </c>
      <c r="D21" s="7" t="s">
        <v>16</v>
      </c>
      <c r="E21" s="2">
        <f>2500*0.3*12.4</f>
        <v>9300</v>
      </c>
      <c r="F21" s="30">
        <v>178880</v>
      </c>
      <c r="G21" s="69">
        <f t="shared" si="1"/>
        <v>1663584000</v>
      </c>
    </row>
    <row r="22" spans="2:7" ht="41.4" x14ac:dyDescent="0.3">
      <c r="B22" s="17">
        <v>3.2</v>
      </c>
      <c r="C22" s="25" t="s">
        <v>26</v>
      </c>
      <c r="D22" s="7" t="s">
        <v>14</v>
      </c>
      <c r="E22" s="2">
        <f>2500*10.5</f>
        <v>26250</v>
      </c>
      <c r="F22" s="33">
        <v>13558</v>
      </c>
      <c r="G22" s="69">
        <f t="shared" si="1"/>
        <v>355897500</v>
      </c>
    </row>
    <row r="23" spans="2:7" x14ac:dyDescent="0.3">
      <c r="B23" s="17">
        <v>3.3</v>
      </c>
      <c r="C23" s="9" t="s">
        <v>27</v>
      </c>
      <c r="D23" s="10" t="s">
        <v>16</v>
      </c>
      <c r="E23" s="2">
        <f>(2500*8*0.25)+(2500*0.3*4.4)</f>
        <v>8300</v>
      </c>
      <c r="F23" s="33">
        <v>198684</v>
      </c>
      <c r="G23" s="69">
        <f t="shared" si="1"/>
        <v>1649077200</v>
      </c>
    </row>
    <row r="24" spans="2:7" x14ac:dyDescent="0.3">
      <c r="B24" s="17">
        <v>3.4</v>
      </c>
      <c r="C24" s="9" t="s">
        <v>28</v>
      </c>
      <c r="D24" s="10" t="s">
        <v>16</v>
      </c>
      <c r="E24" s="2">
        <v>6183</v>
      </c>
      <c r="F24" s="33">
        <v>221223</v>
      </c>
      <c r="G24" s="69">
        <f t="shared" si="1"/>
        <v>1367821809</v>
      </c>
    </row>
    <row r="25" spans="2:7" x14ac:dyDescent="0.3">
      <c r="B25" s="17">
        <v>3.5</v>
      </c>
      <c r="C25" s="34" t="s">
        <v>61</v>
      </c>
      <c r="D25" s="10" t="s">
        <v>14</v>
      </c>
      <c r="E25" s="2">
        <v>29100</v>
      </c>
      <c r="F25" s="33">
        <v>6195</v>
      </c>
      <c r="G25" s="69">
        <f t="shared" si="1"/>
        <v>180274500</v>
      </c>
    </row>
    <row r="26" spans="2:7" ht="27.6" x14ac:dyDescent="0.3">
      <c r="B26" s="17">
        <v>3.6</v>
      </c>
      <c r="C26" s="25" t="s">
        <v>29</v>
      </c>
      <c r="D26" s="10" t="s">
        <v>16</v>
      </c>
      <c r="E26" s="35">
        <v>4450</v>
      </c>
      <c r="F26" s="33">
        <v>1410397</v>
      </c>
      <c r="G26" s="69">
        <f>E26*F26</f>
        <v>6276266650</v>
      </c>
    </row>
    <row r="27" spans="2:7" x14ac:dyDescent="0.3">
      <c r="B27" s="53"/>
      <c r="C27" s="77"/>
      <c r="D27" s="77"/>
      <c r="E27" s="77"/>
      <c r="F27" s="78"/>
      <c r="G27" s="67">
        <f>SUM(G21:G26)</f>
        <v>11492921659</v>
      </c>
    </row>
    <row r="28" spans="2:7" x14ac:dyDescent="0.3">
      <c r="B28" s="50">
        <v>4</v>
      </c>
      <c r="C28" s="74" t="s">
        <v>30</v>
      </c>
      <c r="D28" s="75"/>
      <c r="E28" s="75"/>
      <c r="F28" s="75"/>
      <c r="G28" s="76"/>
    </row>
    <row r="29" spans="2:7" x14ac:dyDescent="0.3">
      <c r="B29" s="17">
        <v>4.0999999999999996</v>
      </c>
      <c r="C29" s="3" t="s">
        <v>31</v>
      </c>
      <c r="D29" s="11" t="s">
        <v>14</v>
      </c>
      <c r="E29" s="2">
        <f>2500*0.2</f>
        <v>500</v>
      </c>
      <c r="F29" s="33">
        <v>89094</v>
      </c>
      <c r="G29" s="69">
        <f t="shared" si="1"/>
        <v>44547000</v>
      </c>
    </row>
    <row r="30" spans="2:7" x14ac:dyDescent="0.3">
      <c r="B30" s="17">
        <v>4.2</v>
      </c>
      <c r="C30" s="3" t="s">
        <v>32</v>
      </c>
      <c r="D30" s="7" t="s">
        <v>11</v>
      </c>
      <c r="E30" s="2">
        <f>2500*2</f>
        <v>5000</v>
      </c>
      <c r="F30" s="33">
        <v>133152</v>
      </c>
      <c r="G30" s="69">
        <f t="shared" si="1"/>
        <v>665760000</v>
      </c>
    </row>
    <row r="31" spans="2:7" x14ac:dyDescent="0.3">
      <c r="B31" s="17">
        <v>4.5</v>
      </c>
      <c r="C31" s="12" t="s">
        <v>33</v>
      </c>
      <c r="D31" s="7" t="s">
        <v>11</v>
      </c>
      <c r="E31" s="2">
        <f>2500*3</f>
        <v>7500</v>
      </c>
      <c r="F31" s="30">
        <v>53269</v>
      </c>
      <c r="G31" s="69">
        <f t="shared" si="1"/>
        <v>399517500</v>
      </c>
    </row>
    <row r="32" spans="2:7" x14ac:dyDescent="0.3">
      <c r="B32" s="17">
        <v>4.5999999999999996</v>
      </c>
      <c r="C32" s="3" t="s">
        <v>34</v>
      </c>
      <c r="D32" s="7" t="s">
        <v>16</v>
      </c>
      <c r="E32" s="2">
        <v>180</v>
      </c>
      <c r="F32" s="33">
        <v>760233</v>
      </c>
      <c r="G32" s="69">
        <f t="shared" si="1"/>
        <v>136841940</v>
      </c>
    </row>
    <row r="33" spans="2:7" ht="27.6" x14ac:dyDescent="0.3">
      <c r="B33" s="17">
        <v>4.7</v>
      </c>
      <c r="C33" s="3" t="s">
        <v>35</v>
      </c>
      <c r="D33" s="11" t="s">
        <v>36</v>
      </c>
      <c r="E33" s="2">
        <v>1596</v>
      </c>
      <c r="F33" s="33">
        <v>8303</v>
      </c>
      <c r="G33" s="69">
        <f t="shared" si="1"/>
        <v>13251588</v>
      </c>
    </row>
    <row r="34" spans="2:7" x14ac:dyDescent="0.3">
      <c r="B34" s="53"/>
      <c r="C34" s="77"/>
      <c r="D34" s="77"/>
      <c r="E34" s="77"/>
      <c r="F34" s="78"/>
      <c r="G34" s="67">
        <f>SUM(G29:G33)</f>
        <v>1259918028</v>
      </c>
    </row>
    <row r="35" spans="2:7" x14ac:dyDescent="0.3">
      <c r="B35" s="50">
        <v>5</v>
      </c>
      <c r="C35" s="74" t="s">
        <v>37</v>
      </c>
      <c r="D35" s="75"/>
      <c r="E35" s="75"/>
      <c r="F35" s="75"/>
      <c r="G35" s="76"/>
    </row>
    <row r="36" spans="2:7" ht="27.6" x14ac:dyDescent="0.3">
      <c r="B36" s="17">
        <v>5.0999999999999996</v>
      </c>
      <c r="C36" s="3" t="s">
        <v>38</v>
      </c>
      <c r="D36" s="10" t="s">
        <v>16</v>
      </c>
      <c r="E36" s="13">
        <v>2441.6882659559897</v>
      </c>
      <c r="F36" s="33">
        <v>106915</v>
      </c>
      <c r="G36" s="69">
        <f t="shared" si="1"/>
        <v>261053100.95468464</v>
      </c>
    </row>
    <row r="37" spans="2:7" ht="27.6" x14ac:dyDescent="0.3">
      <c r="B37" s="17">
        <v>5.2</v>
      </c>
      <c r="C37" s="3" t="s">
        <v>39</v>
      </c>
      <c r="D37" s="10" t="s">
        <v>16</v>
      </c>
      <c r="E37" s="2">
        <v>418</v>
      </c>
      <c r="F37" s="33">
        <v>199097</v>
      </c>
      <c r="G37" s="69">
        <f t="shared" si="1"/>
        <v>83222546</v>
      </c>
    </row>
    <row r="38" spans="2:7" x14ac:dyDescent="0.3">
      <c r="B38" s="17">
        <v>5.3</v>
      </c>
      <c r="C38" s="36" t="s">
        <v>40</v>
      </c>
      <c r="D38" s="10" t="s">
        <v>11</v>
      </c>
      <c r="E38" s="2">
        <v>260</v>
      </c>
      <c r="F38" s="33">
        <v>71115</v>
      </c>
      <c r="G38" s="69">
        <f t="shared" si="1"/>
        <v>18489900</v>
      </c>
    </row>
    <row r="39" spans="2:7" x14ac:dyDescent="0.3">
      <c r="B39" s="17">
        <v>5.4</v>
      </c>
      <c r="C39" s="36" t="s">
        <v>41</v>
      </c>
      <c r="D39" s="10" t="s">
        <v>11</v>
      </c>
      <c r="E39" s="2">
        <v>150</v>
      </c>
      <c r="F39" s="33">
        <v>99716</v>
      </c>
      <c r="G39" s="69">
        <f t="shared" si="1"/>
        <v>14957400</v>
      </c>
    </row>
    <row r="40" spans="2:7" x14ac:dyDescent="0.3">
      <c r="B40" s="17">
        <v>5.5</v>
      </c>
      <c r="C40" s="36" t="s">
        <v>42</v>
      </c>
      <c r="D40" s="10" t="s">
        <v>11</v>
      </c>
      <c r="E40" s="2">
        <v>472</v>
      </c>
      <c r="F40" s="33">
        <v>142945</v>
      </c>
      <c r="G40" s="69">
        <f t="shared" si="1"/>
        <v>67470040</v>
      </c>
    </row>
    <row r="41" spans="2:7" ht="27.6" x14ac:dyDescent="0.3">
      <c r="B41" s="17">
        <v>5.6</v>
      </c>
      <c r="C41" s="3" t="s">
        <v>43</v>
      </c>
      <c r="D41" s="10" t="s">
        <v>11</v>
      </c>
      <c r="E41" s="2">
        <v>215</v>
      </c>
      <c r="F41" s="33">
        <v>1999079</v>
      </c>
      <c r="G41" s="69">
        <f t="shared" si="1"/>
        <v>429801985</v>
      </c>
    </row>
    <row r="42" spans="2:7" x14ac:dyDescent="0.3">
      <c r="B42" s="17">
        <v>5.7</v>
      </c>
      <c r="C42" s="36" t="s">
        <v>44</v>
      </c>
      <c r="D42" s="10" t="s">
        <v>14</v>
      </c>
      <c r="E42" s="2">
        <v>150</v>
      </c>
      <c r="F42" s="33">
        <v>43231</v>
      </c>
      <c r="G42" s="69">
        <f t="shared" si="1"/>
        <v>6484650</v>
      </c>
    </row>
    <row r="43" spans="2:7" ht="41.4" x14ac:dyDescent="0.3">
      <c r="B43" s="17">
        <v>5.8</v>
      </c>
      <c r="C43" s="3" t="s">
        <v>45</v>
      </c>
      <c r="D43" s="10" t="s">
        <v>3</v>
      </c>
      <c r="E43" s="2">
        <v>55</v>
      </c>
      <c r="F43" s="33">
        <v>1654204</v>
      </c>
      <c r="G43" s="69">
        <f t="shared" si="1"/>
        <v>90981220</v>
      </c>
    </row>
    <row r="44" spans="2:7" ht="27.6" x14ac:dyDescent="0.3">
      <c r="B44" s="17">
        <v>5.9</v>
      </c>
      <c r="C44" s="3" t="s">
        <v>46</v>
      </c>
      <c r="D44" s="4" t="s">
        <v>9</v>
      </c>
      <c r="E44" s="37">
        <v>125</v>
      </c>
      <c r="F44" s="33">
        <v>1089923</v>
      </c>
      <c r="G44" s="69">
        <f t="shared" si="1"/>
        <v>136240375</v>
      </c>
    </row>
    <row r="45" spans="2:7" ht="41.4" x14ac:dyDescent="0.3">
      <c r="B45" s="57">
        <v>5.0999999999999996</v>
      </c>
      <c r="C45" s="3" t="s">
        <v>47</v>
      </c>
      <c r="D45" s="4" t="s">
        <v>11</v>
      </c>
      <c r="E45" s="38">
        <v>119.5</v>
      </c>
      <c r="F45" s="33">
        <v>929812</v>
      </c>
      <c r="G45" s="69">
        <f t="shared" si="1"/>
        <v>111112534</v>
      </c>
    </row>
    <row r="46" spans="2:7" ht="41.4" x14ac:dyDescent="0.3">
      <c r="B46" s="17">
        <v>5.1100000000000003</v>
      </c>
      <c r="C46" s="3" t="s">
        <v>48</v>
      </c>
      <c r="D46" s="4" t="s">
        <v>9</v>
      </c>
      <c r="E46" s="37">
        <v>93</v>
      </c>
      <c r="F46" s="33">
        <v>1088944</v>
      </c>
      <c r="G46" s="69">
        <f t="shared" si="1"/>
        <v>101271792</v>
      </c>
    </row>
    <row r="47" spans="2:7" ht="41.4" x14ac:dyDescent="0.3">
      <c r="B47" s="57">
        <v>5.12</v>
      </c>
      <c r="C47" s="25" t="s">
        <v>26</v>
      </c>
      <c r="D47" s="8" t="s">
        <v>14</v>
      </c>
      <c r="E47" s="2">
        <v>750</v>
      </c>
      <c r="F47" s="33">
        <v>13558</v>
      </c>
      <c r="G47" s="69">
        <f t="shared" si="1"/>
        <v>10168500</v>
      </c>
    </row>
    <row r="48" spans="2:7" ht="27.6" x14ac:dyDescent="0.3">
      <c r="B48" s="17">
        <v>5.13</v>
      </c>
      <c r="C48" s="14" t="s">
        <v>49</v>
      </c>
      <c r="D48" s="10" t="s">
        <v>11</v>
      </c>
      <c r="E48" s="2">
        <v>489</v>
      </c>
      <c r="F48" s="33">
        <v>730813</v>
      </c>
      <c r="G48" s="69">
        <f t="shared" si="1"/>
        <v>357367557</v>
      </c>
    </row>
    <row r="49" spans="2:7" x14ac:dyDescent="0.3">
      <c r="B49" s="53"/>
      <c r="C49" s="77"/>
      <c r="D49" s="77"/>
      <c r="E49" s="77"/>
      <c r="F49" s="78"/>
      <c r="G49" s="67">
        <f>SUM(G36:G48)</f>
        <v>1688621599.9546847</v>
      </c>
    </row>
    <row r="50" spans="2:7" x14ac:dyDescent="0.3">
      <c r="B50" s="50">
        <v>6</v>
      </c>
      <c r="C50" s="74" t="s">
        <v>50</v>
      </c>
      <c r="D50" s="75"/>
      <c r="E50" s="75"/>
      <c r="F50" s="75"/>
      <c r="G50" s="76"/>
    </row>
    <row r="51" spans="2:7" ht="27.6" x14ac:dyDescent="0.3">
      <c r="B51" s="17">
        <v>6.1</v>
      </c>
      <c r="C51" s="36" t="s">
        <v>35</v>
      </c>
      <c r="D51" s="10" t="s">
        <v>36</v>
      </c>
      <c r="E51" s="2">
        <v>6850</v>
      </c>
      <c r="F51" s="33">
        <v>8303</v>
      </c>
      <c r="G51" s="69">
        <f t="shared" si="1"/>
        <v>56875550</v>
      </c>
    </row>
    <row r="52" spans="2:7" x14ac:dyDescent="0.3">
      <c r="B52" s="53"/>
      <c r="C52" s="77"/>
      <c r="D52" s="77"/>
      <c r="E52" s="77"/>
      <c r="F52" s="78"/>
      <c r="G52" s="67">
        <f>SUM(G51)</f>
        <v>56875550</v>
      </c>
    </row>
    <row r="53" spans="2:7" x14ac:dyDescent="0.3">
      <c r="B53" s="50">
        <v>7</v>
      </c>
      <c r="C53" s="74" t="s">
        <v>51</v>
      </c>
      <c r="D53" s="75"/>
      <c r="E53" s="75"/>
      <c r="F53" s="75"/>
      <c r="G53" s="76"/>
    </row>
    <row r="54" spans="2:7" x14ac:dyDescent="0.3">
      <c r="B54" s="17">
        <v>7.1</v>
      </c>
      <c r="C54" s="3" t="s">
        <v>34</v>
      </c>
      <c r="D54" s="7" t="s">
        <v>16</v>
      </c>
      <c r="E54" s="2">
        <v>80</v>
      </c>
      <c r="F54" s="33">
        <v>760233</v>
      </c>
      <c r="G54" s="69">
        <f t="shared" si="1"/>
        <v>60818640</v>
      </c>
    </row>
    <row r="55" spans="2:7" x14ac:dyDescent="0.3">
      <c r="B55" s="53"/>
      <c r="C55" s="77"/>
      <c r="D55" s="77"/>
      <c r="E55" s="77"/>
      <c r="F55" s="78"/>
      <c r="G55" s="67">
        <f>SUM(G54:G54)</f>
        <v>60818640</v>
      </c>
    </row>
    <row r="56" spans="2:7" x14ac:dyDescent="0.3">
      <c r="B56" s="50">
        <v>8</v>
      </c>
      <c r="C56" s="74" t="s">
        <v>52</v>
      </c>
      <c r="D56" s="75"/>
      <c r="E56" s="75"/>
      <c r="F56" s="75"/>
      <c r="G56" s="76"/>
    </row>
    <row r="57" spans="2:7" ht="27.6" x14ac:dyDescent="0.3">
      <c r="B57" s="17">
        <v>8.1</v>
      </c>
      <c r="C57" s="39" t="s">
        <v>53</v>
      </c>
      <c r="D57" s="40" t="s">
        <v>11</v>
      </c>
      <c r="E57" s="24">
        <f>2500*5</f>
        <v>12500</v>
      </c>
      <c r="F57" s="41">
        <v>4760.3783800000001</v>
      </c>
      <c r="G57" s="68">
        <f t="shared" si="1"/>
        <v>59504729.75</v>
      </c>
    </row>
    <row r="58" spans="2:7" ht="69" x14ac:dyDescent="0.3">
      <c r="B58" s="17">
        <v>8.1999999999999993</v>
      </c>
      <c r="C58" s="39" t="s">
        <v>54</v>
      </c>
      <c r="D58" s="40" t="s">
        <v>11</v>
      </c>
      <c r="E58" s="24">
        <f>+E57</f>
        <v>12500</v>
      </c>
      <c r="F58" s="23">
        <v>18918</v>
      </c>
      <c r="G58" s="68">
        <f t="shared" si="1"/>
        <v>236475000</v>
      </c>
    </row>
    <row r="59" spans="2:7" ht="96.6" x14ac:dyDescent="0.3">
      <c r="B59" s="17">
        <v>8.3000000000000007</v>
      </c>
      <c r="C59" s="3" t="s">
        <v>55</v>
      </c>
      <c r="D59" s="7" t="s">
        <v>14</v>
      </c>
      <c r="E59" s="2">
        <v>362</v>
      </c>
      <c r="F59" s="33">
        <v>132428.31220000001</v>
      </c>
      <c r="G59" s="69">
        <f t="shared" si="1"/>
        <v>47939049.016400002</v>
      </c>
    </row>
    <row r="60" spans="2:7" ht="27.6" x14ac:dyDescent="0.3">
      <c r="B60" s="17">
        <v>8.4</v>
      </c>
      <c r="C60" s="42" t="s">
        <v>56</v>
      </c>
      <c r="D60" s="7" t="s">
        <v>9</v>
      </c>
      <c r="E60" s="2">
        <v>2499.1</v>
      </c>
      <c r="F60" s="33">
        <v>19107</v>
      </c>
      <c r="G60" s="69">
        <f>E60*F60</f>
        <v>47750303.699999996</v>
      </c>
    </row>
    <row r="61" spans="2:7" ht="27.6" x14ac:dyDescent="0.3">
      <c r="B61" s="17">
        <v>8.5</v>
      </c>
      <c r="C61" s="3" t="s">
        <v>57</v>
      </c>
      <c r="D61" s="7" t="s">
        <v>9</v>
      </c>
      <c r="E61" s="2">
        <v>45</v>
      </c>
      <c r="F61" s="33">
        <v>498486</v>
      </c>
      <c r="G61" s="69">
        <f t="shared" si="1"/>
        <v>22431870</v>
      </c>
    </row>
    <row r="62" spans="2:7" x14ac:dyDescent="0.3">
      <c r="B62" s="53"/>
      <c r="C62" s="77"/>
      <c r="D62" s="77"/>
      <c r="E62" s="77"/>
      <c r="F62" s="78"/>
      <c r="G62" s="67">
        <f>SUM(G57:G61)</f>
        <v>414100952.46639997</v>
      </c>
    </row>
    <row r="63" spans="2:7" x14ac:dyDescent="0.3">
      <c r="B63" s="50">
        <v>9</v>
      </c>
      <c r="C63" s="74" t="s">
        <v>62</v>
      </c>
      <c r="D63" s="75"/>
      <c r="E63" s="75"/>
      <c r="F63" s="75"/>
      <c r="G63" s="76"/>
    </row>
    <row r="64" spans="2:7" x14ac:dyDescent="0.3">
      <c r="B64" s="17">
        <v>9.1</v>
      </c>
      <c r="C64" s="43" t="s">
        <v>63</v>
      </c>
      <c r="D64" s="44" t="s">
        <v>14</v>
      </c>
      <c r="E64" s="45">
        <v>1203</v>
      </c>
      <c r="F64" s="46">
        <v>2142</v>
      </c>
      <c r="G64" s="70">
        <f t="shared" ref="G64" si="2">+E64*F64</f>
        <v>2576826</v>
      </c>
    </row>
    <row r="65" spans="2:9" ht="27.6" x14ac:dyDescent="0.3">
      <c r="B65" s="17">
        <v>9.1999999999999993</v>
      </c>
      <c r="C65" s="3" t="s">
        <v>64</v>
      </c>
      <c r="D65" s="11" t="s">
        <v>14</v>
      </c>
      <c r="E65" s="47">
        <v>101</v>
      </c>
      <c r="F65" s="33">
        <v>29615</v>
      </c>
      <c r="G65" s="69">
        <f t="shared" ref="G65:G66" si="3">E65*F65</f>
        <v>2991115</v>
      </c>
    </row>
    <row r="66" spans="2:9" ht="27.6" x14ac:dyDescent="0.3">
      <c r="B66" s="17">
        <v>9.3000000000000007</v>
      </c>
      <c r="C66" s="3" t="s">
        <v>65</v>
      </c>
      <c r="D66" s="11" t="s">
        <v>11</v>
      </c>
      <c r="E66" s="47">
        <v>1069.2</v>
      </c>
      <c r="F66" s="33">
        <v>5569</v>
      </c>
      <c r="G66" s="69">
        <f t="shared" si="3"/>
        <v>5954374.7999999998</v>
      </c>
    </row>
    <row r="67" spans="2:9" x14ac:dyDescent="0.3">
      <c r="B67" s="53"/>
      <c r="C67" s="77"/>
      <c r="D67" s="77"/>
      <c r="E67" s="77"/>
      <c r="F67" s="78"/>
      <c r="G67" s="67">
        <f>SUM(G64:G66)</f>
        <v>11522315.800000001</v>
      </c>
    </row>
    <row r="68" spans="2:9" x14ac:dyDescent="0.3">
      <c r="B68" s="87" t="s">
        <v>58</v>
      </c>
      <c r="C68" s="88"/>
      <c r="D68" s="88"/>
      <c r="E68" s="88"/>
      <c r="F68" s="88"/>
      <c r="G68" s="71">
        <f>ROUND((SUM(G6:G67)/2),0)</f>
        <v>15869791846</v>
      </c>
      <c r="I68" s="99"/>
    </row>
    <row r="69" spans="2:9" x14ac:dyDescent="0.3">
      <c r="B69" s="89" t="s">
        <v>71</v>
      </c>
      <c r="C69" s="93"/>
      <c r="D69" s="90"/>
      <c r="E69" s="2" t="s">
        <v>74</v>
      </c>
      <c r="F69" s="92">
        <v>0.3</v>
      </c>
      <c r="G69" s="96">
        <f>ROUND((G68*F69),0)</f>
        <v>4760937554</v>
      </c>
    </row>
    <row r="70" spans="2:9" x14ac:dyDescent="0.3">
      <c r="B70" s="89" t="s">
        <v>72</v>
      </c>
      <c r="C70" s="93"/>
      <c r="D70" s="90"/>
      <c r="E70" s="2" t="s">
        <v>74</v>
      </c>
      <c r="F70" s="92"/>
      <c r="G70" s="97"/>
    </row>
    <row r="71" spans="2:9" x14ac:dyDescent="0.3">
      <c r="B71" s="89" t="s">
        <v>73</v>
      </c>
      <c r="C71" s="93"/>
      <c r="D71" s="90"/>
      <c r="E71" s="2" t="s">
        <v>74</v>
      </c>
      <c r="F71" s="92"/>
      <c r="G71" s="98"/>
    </row>
    <row r="72" spans="2:9" ht="30" customHeight="1" x14ac:dyDescent="0.3">
      <c r="B72" s="94" t="s">
        <v>66</v>
      </c>
      <c r="C72" s="95"/>
      <c r="D72" s="48" t="s">
        <v>67</v>
      </c>
      <c r="E72" s="49" t="s">
        <v>68</v>
      </c>
      <c r="F72" s="100">
        <v>8963987</v>
      </c>
      <c r="G72" s="71">
        <f>+(F72*6)-453</f>
        <v>53783469</v>
      </c>
    </row>
    <row r="73" spans="2:9" x14ac:dyDescent="0.3">
      <c r="B73" s="87" t="s">
        <v>69</v>
      </c>
      <c r="C73" s="88"/>
      <c r="D73" s="88"/>
      <c r="E73" s="88"/>
      <c r="F73" s="88"/>
      <c r="G73" s="72"/>
    </row>
    <row r="74" spans="2:9" ht="15" thickBot="1" x14ac:dyDescent="0.35">
      <c r="B74" s="82" t="s">
        <v>59</v>
      </c>
      <c r="C74" s="83"/>
      <c r="D74" s="83"/>
      <c r="E74" s="83"/>
      <c r="F74" s="83"/>
      <c r="G74" s="73">
        <f>SUM(G68:G73)</f>
        <v>20684512869</v>
      </c>
    </row>
  </sheetData>
  <mergeCells count="28">
    <mergeCell ref="F69:F71"/>
    <mergeCell ref="B69:D69"/>
    <mergeCell ref="B70:D70"/>
    <mergeCell ref="B71:D71"/>
    <mergeCell ref="B74:F74"/>
    <mergeCell ref="B2:G2"/>
    <mergeCell ref="C63:G63"/>
    <mergeCell ref="C67:F67"/>
    <mergeCell ref="B68:F68"/>
    <mergeCell ref="B72:C72"/>
    <mergeCell ref="B73:F73"/>
    <mergeCell ref="C50:G50"/>
    <mergeCell ref="C52:F52"/>
    <mergeCell ref="C53:G53"/>
    <mergeCell ref="C55:F55"/>
    <mergeCell ref="C56:G56"/>
    <mergeCell ref="C62:F62"/>
    <mergeCell ref="C20:G20"/>
    <mergeCell ref="C27:F27"/>
    <mergeCell ref="C28:G28"/>
    <mergeCell ref="C34:F34"/>
    <mergeCell ref="C35:G35"/>
    <mergeCell ref="C49:F49"/>
    <mergeCell ref="B3:G3"/>
    <mergeCell ref="C5:G5"/>
    <mergeCell ref="C13:F13"/>
    <mergeCell ref="C14:G14"/>
    <mergeCell ref="C19:F19"/>
  </mergeCells>
  <dataValidations count="1">
    <dataValidation allowBlank="1" showInputMessage="1" showErrorMessage="1" promptTitle="Objeto del Contrato" prompt="Escriba claramente el objeto del contrato de ejecución suscrito" sqref="C23:C24 D25:D27 D36:D41 D51:D52 D48:D49 C54:D55" xr:uid="{20E87CC3-E157-42C9-A0D6-2B07AFCDCE38}">
      <formula1>0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9BD1-4A2F-43FD-8752-D3962C9B3F21}">
  <dimension ref="B1:E66"/>
  <sheetViews>
    <sheetView topLeftCell="A59" workbookViewId="0">
      <selection activeCell="G61" sqref="G61"/>
    </sheetView>
  </sheetViews>
  <sheetFormatPr baseColWidth="10" defaultRowHeight="14.4" x14ac:dyDescent="0.3"/>
  <cols>
    <col min="2" max="2" width="4.6640625" bestFit="1" customWidth="1"/>
    <col min="3" max="3" width="57.21875" customWidth="1"/>
    <col min="4" max="4" width="13.109375" bestFit="1" customWidth="1"/>
    <col min="5" max="5" width="13" bestFit="1" customWidth="1"/>
  </cols>
  <sheetData>
    <row r="1" spans="2:5" ht="15" thickBot="1" x14ac:dyDescent="0.35"/>
    <row r="2" spans="2:5" ht="47.4" customHeight="1" thickBot="1" x14ac:dyDescent="0.35">
      <c r="B2" s="84" t="s">
        <v>70</v>
      </c>
      <c r="C2" s="85"/>
      <c r="D2" s="85"/>
      <c r="E2" s="86"/>
    </row>
    <row r="3" spans="2:5" ht="43.2" customHeight="1" thickBot="1" x14ac:dyDescent="0.35">
      <c r="B3" s="79" t="s">
        <v>0</v>
      </c>
      <c r="C3" s="80"/>
      <c r="D3" s="80"/>
      <c r="E3" s="81"/>
    </row>
    <row r="4" spans="2:5" x14ac:dyDescent="0.3">
      <c r="B4" s="15" t="s">
        <v>1</v>
      </c>
      <c r="C4" s="21" t="s">
        <v>2</v>
      </c>
      <c r="D4" s="1" t="s">
        <v>3</v>
      </c>
      <c r="E4" s="16" t="s">
        <v>4</v>
      </c>
    </row>
    <row r="5" spans="2:5" x14ac:dyDescent="0.3">
      <c r="B5" s="50">
        <v>1</v>
      </c>
      <c r="C5" s="74" t="s">
        <v>7</v>
      </c>
      <c r="D5" s="75"/>
      <c r="E5" s="76"/>
    </row>
    <row r="6" spans="2:5" x14ac:dyDescent="0.3">
      <c r="B6" s="17">
        <v>1.1000000000000001</v>
      </c>
      <c r="C6" s="3" t="s">
        <v>8</v>
      </c>
      <c r="D6" s="4" t="s">
        <v>9</v>
      </c>
      <c r="E6" s="18">
        <v>1</v>
      </c>
    </row>
    <row r="7" spans="2:5" x14ac:dyDescent="0.3">
      <c r="B7" s="17">
        <v>1.2</v>
      </c>
      <c r="C7" s="3" t="s">
        <v>10</v>
      </c>
      <c r="D7" s="4" t="s">
        <v>11</v>
      </c>
      <c r="E7" s="18">
        <f>2500*2</f>
        <v>5000</v>
      </c>
    </row>
    <row r="8" spans="2:5" x14ac:dyDescent="0.3">
      <c r="B8" s="17">
        <v>1.3</v>
      </c>
      <c r="C8" s="3" t="s">
        <v>12</v>
      </c>
      <c r="D8" s="4" t="s">
        <v>11</v>
      </c>
      <c r="E8" s="18">
        <v>360</v>
      </c>
    </row>
    <row r="9" spans="2:5" x14ac:dyDescent="0.3">
      <c r="B9" s="17">
        <v>1.4</v>
      </c>
      <c r="C9" s="6" t="s">
        <v>13</v>
      </c>
      <c r="D9" s="7" t="s">
        <v>14</v>
      </c>
      <c r="E9" s="51">
        <f>2500*12.4</f>
        <v>31000</v>
      </c>
    </row>
    <row r="10" spans="2:5" ht="27.6" x14ac:dyDescent="0.3">
      <c r="B10" s="17">
        <v>1.5</v>
      </c>
      <c r="C10" s="3" t="s">
        <v>15</v>
      </c>
      <c r="D10" s="7" t="s">
        <v>14</v>
      </c>
      <c r="E10" s="51">
        <f>350*7*0.08</f>
        <v>196</v>
      </c>
    </row>
    <row r="11" spans="2:5" ht="27.6" x14ac:dyDescent="0.3">
      <c r="B11" s="17">
        <v>1.6</v>
      </c>
      <c r="C11" s="3" t="s">
        <v>17</v>
      </c>
      <c r="D11" s="7" t="s">
        <v>16</v>
      </c>
      <c r="E11" s="51">
        <f>200*8</f>
        <v>1600</v>
      </c>
    </row>
    <row r="12" spans="2:5" ht="27.6" x14ac:dyDescent="0.3">
      <c r="B12" s="17">
        <v>1.7</v>
      </c>
      <c r="C12" s="25" t="s">
        <v>18</v>
      </c>
      <c r="D12" s="7" t="s">
        <v>14</v>
      </c>
      <c r="E12" s="52">
        <v>0</v>
      </c>
    </row>
    <row r="13" spans="2:5" x14ac:dyDescent="0.3">
      <c r="B13" s="53"/>
      <c r="C13" s="77"/>
      <c r="D13" s="77"/>
      <c r="E13" s="91"/>
    </row>
    <row r="14" spans="2:5" x14ac:dyDescent="0.3">
      <c r="B14" s="50">
        <v>2</v>
      </c>
      <c r="C14" s="74" t="s">
        <v>19</v>
      </c>
      <c r="D14" s="75"/>
      <c r="E14" s="76"/>
    </row>
    <row r="15" spans="2:5" ht="27.6" x14ac:dyDescent="0.3">
      <c r="B15" s="54">
        <v>2.1</v>
      </c>
      <c r="C15" s="28" t="s">
        <v>20</v>
      </c>
      <c r="D15" s="29" t="s">
        <v>16</v>
      </c>
      <c r="E15" s="51">
        <v>0</v>
      </c>
    </row>
    <row r="16" spans="2:5" ht="27.6" x14ac:dyDescent="0.3">
      <c r="B16" s="54">
        <v>2.2000000000000002</v>
      </c>
      <c r="C16" s="31" t="s">
        <v>21</v>
      </c>
      <c r="D16" s="32" t="s">
        <v>16</v>
      </c>
      <c r="E16" s="51">
        <v>814</v>
      </c>
    </row>
    <row r="17" spans="2:5" ht="27.6" x14ac:dyDescent="0.3">
      <c r="B17" s="17">
        <v>2.2999999999999998</v>
      </c>
      <c r="C17" s="3" t="s">
        <v>60</v>
      </c>
      <c r="D17" s="4" t="s">
        <v>22</v>
      </c>
      <c r="E17" s="19">
        <f>+(E65+E16)*12</f>
        <v>10980</v>
      </c>
    </row>
    <row r="18" spans="2:5" x14ac:dyDescent="0.3">
      <c r="B18" s="17">
        <v>2.4</v>
      </c>
      <c r="C18" s="25" t="s">
        <v>23</v>
      </c>
      <c r="D18" s="7" t="s">
        <v>16</v>
      </c>
      <c r="E18" s="19">
        <v>2837</v>
      </c>
    </row>
    <row r="19" spans="2:5" x14ac:dyDescent="0.3">
      <c r="B19" s="53"/>
      <c r="C19" s="77"/>
      <c r="D19" s="77"/>
      <c r="E19" s="91"/>
    </row>
    <row r="20" spans="2:5" x14ac:dyDescent="0.3">
      <c r="B20" s="50">
        <v>3</v>
      </c>
      <c r="C20" s="74" t="s">
        <v>24</v>
      </c>
      <c r="D20" s="75"/>
      <c r="E20" s="76"/>
    </row>
    <row r="21" spans="2:5" x14ac:dyDescent="0.3">
      <c r="B21" s="17">
        <v>3.1</v>
      </c>
      <c r="C21" s="25" t="s">
        <v>25</v>
      </c>
      <c r="D21" s="7" t="s">
        <v>16</v>
      </c>
      <c r="E21" s="19">
        <f>2500*0.3*12.4</f>
        <v>9300</v>
      </c>
    </row>
    <row r="22" spans="2:5" ht="27.6" x14ac:dyDescent="0.3">
      <c r="B22" s="17">
        <v>3.2</v>
      </c>
      <c r="C22" s="25" t="s">
        <v>26</v>
      </c>
      <c r="D22" s="7" t="s">
        <v>14</v>
      </c>
      <c r="E22" s="19">
        <f>2500*10.5</f>
        <v>26250</v>
      </c>
    </row>
    <row r="23" spans="2:5" x14ac:dyDescent="0.3">
      <c r="B23" s="17">
        <v>3.3</v>
      </c>
      <c r="C23" s="9" t="s">
        <v>27</v>
      </c>
      <c r="D23" s="10" t="s">
        <v>16</v>
      </c>
      <c r="E23" s="19">
        <f>(2500*8*0.25)+(2500*0.3*4.4)</f>
        <v>8300</v>
      </c>
    </row>
    <row r="24" spans="2:5" x14ac:dyDescent="0.3">
      <c r="B24" s="17">
        <v>3.4</v>
      </c>
      <c r="C24" s="9" t="s">
        <v>28</v>
      </c>
      <c r="D24" s="10" t="s">
        <v>16</v>
      </c>
      <c r="E24" s="19">
        <v>6183</v>
      </c>
    </row>
    <row r="25" spans="2:5" x14ac:dyDescent="0.3">
      <c r="B25" s="17">
        <v>3.5</v>
      </c>
      <c r="C25" s="34" t="s">
        <v>61</v>
      </c>
      <c r="D25" s="10" t="s">
        <v>14</v>
      </c>
      <c r="E25" s="19">
        <v>29100</v>
      </c>
    </row>
    <row r="26" spans="2:5" x14ac:dyDescent="0.3">
      <c r="B26" s="17">
        <v>3.6</v>
      </c>
      <c r="C26" s="25" t="s">
        <v>29</v>
      </c>
      <c r="D26" s="10" t="s">
        <v>16</v>
      </c>
      <c r="E26" s="55">
        <v>4450</v>
      </c>
    </row>
    <row r="27" spans="2:5" x14ac:dyDescent="0.3">
      <c r="B27" s="53"/>
      <c r="C27" s="77"/>
      <c r="D27" s="77"/>
      <c r="E27" s="91"/>
    </row>
    <row r="28" spans="2:5" x14ac:dyDescent="0.3">
      <c r="B28" s="50">
        <v>4</v>
      </c>
      <c r="C28" s="74" t="s">
        <v>30</v>
      </c>
      <c r="D28" s="75"/>
      <c r="E28" s="76"/>
    </row>
    <row r="29" spans="2:5" x14ac:dyDescent="0.3">
      <c r="B29" s="17">
        <v>4.0999999999999996</v>
      </c>
      <c r="C29" s="3" t="s">
        <v>31</v>
      </c>
      <c r="D29" s="11" t="s">
        <v>14</v>
      </c>
      <c r="E29" s="19">
        <f>2500*0.2</f>
        <v>500</v>
      </c>
    </row>
    <row r="30" spans="2:5" x14ac:dyDescent="0.3">
      <c r="B30" s="17">
        <v>4.2</v>
      </c>
      <c r="C30" s="3" t="s">
        <v>32</v>
      </c>
      <c r="D30" s="7" t="s">
        <v>11</v>
      </c>
      <c r="E30" s="19">
        <f>2500*2</f>
        <v>5000</v>
      </c>
    </row>
    <row r="31" spans="2:5" x14ac:dyDescent="0.3">
      <c r="B31" s="17">
        <v>4.5</v>
      </c>
      <c r="C31" s="12" t="s">
        <v>33</v>
      </c>
      <c r="D31" s="7" t="s">
        <v>11</v>
      </c>
      <c r="E31" s="19">
        <f>2500*3</f>
        <v>7500</v>
      </c>
    </row>
    <row r="32" spans="2:5" x14ac:dyDescent="0.3">
      <c r="B32" s="17">
        <v>4.5999999999999996</v>
      </c>
      <c r="C32" s="3" t="s">
        <v>34</v>
      </c>
      <c r="D32" s="7" t="s">
        <v>16</v>
      </c>
      <c r="E32" s="19">
        <v>180</v>
      </c>
    </row>
    <row r="33" spans="2:5" x14ac:dyDescent="0.3">
      <c r="B33" s="17">
        <v>4.7</v>
      </c>
      <c r="C33" s="3" t="s">
        <v>35</v>
      </c>
      <c r="D33" s="11" t="s">
        <v>36</v>
      </c>
      <c r="E33" s="19">
        <v>1596</v>
      </c>
    </row>
    <row r="34" spans="2:5" x14ac:dyDescent="0.3">
      <c r="B34" s="53"/>
      <c r="C34" s="77"/>
      <c r="D34" s="77"/>
      <c r="E34" s="91"/>
    </row>
    <row r="35" spans="2:5" x14ac:dyDescent="0.3">
      <c r="B35" s="50">
        <v>5</v>
      </c>
      <c r="C35" s="74" t="s">
        <v>37</v>
      </c>
      <c r="D35" s="75"/>
      <c r="E35" s="76"/>
    </row>
    <row r="36" spans="2:5" x14ac:dyDescent="0.3">
      <c r="B36" s="17">
        <v>5.0999999999999996</v>
      </c>
      <c r="C36" s="3" t="s">
        <v>38</v>
      </c>
      <c r="D36" s="10" t="s">
        <v>16</v>
      </c>
      <c r="E36" s="20">
        <v>2441.6882659559897</v>
      </c>
    </row>
    <row r="37" spans="2:5" x14ac:dyDescent="0.3">
      <c r="B37" s="17">
        <v>5.2</v>
      </c>
      <c r="C37" s="3" t="s">
        <v>39</v>
      </c>
      <c r="D37" s="10" t="s">
        <v>16</v>
      </c>
      <c r="E37" s="19">
        <v>418</v>
      </c>
    </row>
    <row r="38" spans="2:5" x14ac:dyDescent="0.3">
      <c r="B38" s="17">
        <v>5.3</v>
      </c>
      <c r="C38" s="36" t="s">
        <v>40</v>
      </c>
      <c r="D38" s="10" t="s">
        <v>11</v>
      </c>
      <c r="E38" s="19">
        <v>260</v>
      </c>
    </row>
    <row r="39" spans="2:5" x14ac:dyDescent="0.3">
      <c r="B39" s="17">
        <v>5.4</v>
      </c>
      <c r="C39" s="36" t="s">
        <v>41</v>
      </c>
      <c r="D39" s="10" t="s">
        <v>11</v>
      </c>
      <c r="E39" s="19">
        <v>150</v>
      </c>
    </row>
    <row r="40" spans="2:5" x14ac:dyDescent="0.3">
      <c r="B40" s="17">
        <v>5.5</v>
      </c>
      <c r="C40" s="36" t="s">
        <v>42</v>
      </c>
      <c r="D40" s="10" t="s">
        <v>11</v>
      </c>
      <c r="E40" s="19">
        <v>472</v>
      </c>
    </row>
    <row r="41" spans="2:5" ht="27.6" x14ac:dyDescent="0.3">
      <c r="B41" s="17">
        <v>5.6</v>
      </c>
      <c r="C41" s="3" t="s">
        <v>43</v>
      </c>
      <c r="D41" s="10" t="s">
        <v>11</v>
      </c>
      <c r="E41" s="19">
        <v>215</v>
      </c>
    </row>
    <row r="42" spans="2:5" x14ac:dyDescent="0.3">
      <c r="B42" s="17">
        <v>5.7</v>
      </c>
      <c r="C42" s="36" t="s">
        <v>44</v>
      </c>
      <c r="D42" s="10" t="s">
        <v>14</v>
      </c>
      <c r="E42" s="19">
        <v>150</v>
      </c>
    </row>
    <row r="43" spans="2:5" ht="27.6" x14ac:dyDescent="0.3">
      <c r="B43" s="17">
        <v>5.8</v>
      </c>
      <c r="C43" s="3" t="s">
        <v>45</v>
      </c>
      <c r="D43" s="10" t="s">
        <v>3</v>
      </c>
      <c r="E43" s="19">
        <v>55</v>
      </c>
    </row>
    <row r="44" spans="2:5" ht="27.6" x14ac:dyDescent="0.3">
      <c r="B44" s="17">
        <v>5.9</v>
      </c>
      <c r="C44" s="3" t="s">
        <v>46</v>
      </c>
      <c r="D44" s="4" t="s">
        <v>9</v>
      </c>
      <c r="E44" s="56">
        <v>125</v>
      </c>
    </row>
    <row r="45" spans="2:5" ht="27.6" x14ac:dyDescent="0.3">
      <c r="B45" s="57">
        <v>5.0999999999999996</v>
      </c>
      <c r="C45" s="3" t="s">
        <v>47</v>
      </c>
      <c r="D45" s="4" t="s">
        <v>11</v>
      </c>
      <c r="E45" s="58">
        <v>119.5</v>
      </c>
    </row>
    <row r="46" spans="2:5" ht="27.6" x14ac:dyDescent="0.3">
      <c r="B46" s="17">
        <v>5.1100000000000003</v>
      </c>
      <c r="C46" s="3" t="s">
        <v>48</v>
      </c>
      <c r="D46" s="4" t="s">
        <v>9</v>
      </c>
      <c r="E46" s="56">
        <v>93</v>
      </c>
    </row>
    <row r="47" spans="2:5" ht="27.6" x14ac:dyDescent="0.3">
      <c r="B47" s="57">
        <v>5.12</v>
      </c>
      <c r="C47" s="25" t="s">
        <v>26</v>
      </c>
      <c r="D47" s="8" t="s">
        <v>14</v>
      </c>
      <c r="E47" s="19">
        <v>750</v>
      </c>
    </row>
    <row r="48" spans="2:5" x14ac:dyDescent="0.3">
      <c r="B48" s="17">
        <v>5.13</v>
      </c>
      <c r="C48" s="14" t="s">
        <v>49</v>
      </c>
      <c r="D48" s="10" t="s">
        <v>11</v>
      </c>
      <c r="E48" s="19">
        <v>489</v>
      </c>
    </row>
    <row r="49" spans="2:5" x14ac:dyDescent="0.3">
      <c r="B49" s="53"/>
      <c r="C49" s="77"/>
      <c r="D49" s="77"/>
      <c r="E49" s="91"/>
    </row>
    <row r="50" spans="2:5" x14ac:dyDescent="0.3">
      <c r="B50" s="50">
        <v>6</v>
      </c>
      <c r="C50" s="74" t="s">
        <v>50</v>
      </c>
      <c r="D50" s="75"/>
      <c r="E50" s="76"/>
    </row>
    <row r="51" spans="2:5" x14ac:dyDescent="0.3">
      <c r="B51" s="17">
        <v>6.1</v>
      </c>
      <c r="C51" s="36" t="s">
        <v>35</v>
      </c>
      <c r="D51" s="10" t="s">
        <v>36</v>
      </c>
      <c r="E51" s="19">
        <v>6850</v>
      </c>
    </row>
    <row r="52" spans="2:5" x14ac:dyDescent="0.3">
      <c r="B52" s="53"/>
      <c r="C52" s="77"/>
      <c r="D52" s="77"/>
      <c r="E52" s="91"/>
    </row>
    <row r="53" spans="2:5" x14ac:dyDescent="0.3">
      <c r="B53" s="50">
        <v>7</v>
      </c>
      <c r="C53" s="74" t="s">
        <v>51</v>
      </c>
      <c r="D53" s="75"/>
      <c r="E53" s="76"/>
    </row>
    <row r="54" spans="2:5" x14ac:dyDescent="0.3">
      <c r="B54" s="17">
        <v>7.1</v>
      </c>
      <c r="C54" s="3" t="s">
        <v>34</v>
      </c>
      <c r="D54" s="7" t="s">
        <v>16</v>
      </c>
      <c r="E54" s="19">
        <v>80</v>
      </c>
    </row>
    <row r="55" spans="2:5" x14ac:dyDescent="0.3">
      <c r="B55" s="53"/>
      <c r="C55" s="77"/>
      <c r="D55" s="77"/>
      <c r="E55" s="91"/>
    </row>
    <row r="56" spans="2:5" x14ac:dyDescent="0.3">
      <c r="B56" s="50">
        <v>8</v>
      </c>
      <c r="C56" s="74" t="s">
        <v>52</v>
      </c>
      <c r="D56" s="75"/>
      <c r="E56" s="76"/>
    </row>
    <row r="57" spans="2:5" ht="27.6" x14ac:dyDescent="0.3">
      <c r="B57" s="17">
        <v>8.1</v>
      </c>
      <c r="C57" s="39" t="s">
        <v>53</v>
      </c>
      <c r="D57" s="40" t="s">
        <v>11</v>
      </c>
      <c r="E57" s="51">
        <f>2500*5</f>
        <v>12500</v>
      </c>
    </row>
    <row r="58" spans="2:5" ht="41.4" x14ac:dyDescent="0.3">
      <c r="B58" s="17">
        <v>8.1999999999999993</v>
      </c>
      <c r="C58" s="39" t="s">
        <v>54</v>
      </c>
      <c r="D58" s="40" t="s">
        <v>11</v>
      </c>
      <c r="E58" s="51">
        <f>+E57</f>
        <v>12500</v>
      </c>
    </row>
    <row r="59" spans="2:5" ht="69" x14ac:dyDescent="0.3">
      <c r="B59" s="17">
        <v>8.3000000000000007</v>
      </c>
      <c r="C59" s="3" t="s">
        <v>55</v>
      </c>
      <c r="D59" s="7" t="s">
        <v>14</v>
      </c>
      <c r="E59" s="19">
        <v>362</v>
      </c>
    </row>
    <row r="60" spans="2:5" ht="27.6" x14ac:dyDescent="0.3">
      <c r="B60" s="17">
        <v>8.4</v>
      </c>
      <c r="C60" s="42" t="s">
        <v>56</v>
      </c>
      <c r="D60" s="7" t="s">
        <v>9</v>
      </c>
      <c r="E60" s="19">
        <v>2499.1</v>
      </c>
    </row>
    <row r="61" spans="2:5" x14ac:dyDescent="0.3">
      <c r="B61" s="17">
        <v>8.5</v>
      </c>
      <c r="C61" s="3" t="s">
        <v>57</v>
      </c>
      <c r="D61" s="7" t="s">
        <v>9</v>
      </c>
      <c r="E61" s="19">
        <v>45</v>
      </c>
    </row>
    <row r="62" spans="2:5" x14ac:dyDescent="0.3">
      <c r="B62" s="53"/>
      <c r="C62" s="77"/>
      <c r="D62" s="77"/>
      <c r="E62" s="91"/>
    </row>
    <row r="63" spans="2:5" x14ac:dyDescent="0.3">
      <c r="B63" s="50">
        <v>9</v>
      </c>
      <c r="C63" s="74" t="s">
        <v>62</v>
      </c>
      <c r="D63" s="75"/>
      <c r="E63" s="76"/>
    </row>
    <row r="64" spans="2:5" x14ac:dyDescent="0.3">
      <c r="B64" s="17">
        <v>9.1</v>
      </c>
      <c r="C64" s="43" t="s">
        <v>63</v>
      </c>
      <c r="D64" s="44" t="s">
        <v>14</v>
      </c>
      <c r="E64" s="59">
        <v>1203</v>
      </c>
    </row>
    <row r="65" spans="2:5" x14ac:dyDescent="0.3">
      <c r="B65" s="17">
        <v>9.1999999999999993</v>
      </c>
      <c r="C65" s="3" t="s">
        <v>64</v>
      </c>
      <c r="D65" s="11" t="s">
        <v>14</v>
      </c>
      <c r="E65" s="60">
        <v>101</v>
      </c>
    </row>
    <row r="66" spans="2:5" ht="15" thickBot="1" x14ac:dyDescent="0.35">
      <c r="B66" s="61">
        <v>9.3000000000000007</v>
      </c>
      <c r="C66" s="62" t="s">
        <v>65</v>
      </c>
      <c r="D66" s="63" t="s">
        <v>11</v>
      </c>
      <c r="E66" s="64">
        <v>1069.2</v>
      </c>
    </row>
  </sheetData>
  <mergeCells count="19">
    <mergeCell ref="C49:E49"/>
    <mergeCell ref="B3:E3"/>
    <mergeCell ref="C5:E5"/>
    <mergeCell ref="C13:E13"/>
    <mergeCell ref="C14:E14"/>
    <mergeCell ref="C19:E19"/>
    <mergeCell ref="B2:E2"/>
    <mergeCell ref="C63:E63"/>
    <mergeCell ref="C50:E50"/>
    <mergeCell ref="C52:E52"/>
    <mergeCell ref="C53:E53"/>
    <mergeCell ref="C55:E55"/>
    <mergeCell ref="C56:E56"/>
    <mergeCell ref="C62:E62"/>
    <mergeCell ref="C20:E20"/>
    <mergeCell ref="C27:E27"/>
    <mergeCell ref="C28:E28"/>
    <mergeCell ref="C34:E34"/>
    <mergeCell ref="C35:E35"/>
  </mergeCells>
  <dataValidations count="1">
    <dataValidation allowBlank="1" showInputMessage="1" showErrorMessage="1" promptTitle="Objeto del Contrato" prompt="Escriba claramente el objeto del contrato de ejecución suscrito" sqref="C23:C24 D25:D27 D36:D41 D51:D52 D48:D49 C54:D55" xr:uid="{8C82D0E0-CF7F-4393-A1AD-2ACF31C5B7EF}">
      <formula1>0</formula1>
      <formula2>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Garzon Montero</dc:creator>
  <cp:lastModifiedBy>Juan Pablo Garzon Montero</cp:lastModifiedBy>
  <dcterms:created xsi:type="dcterms:W3CDTF">2026-04-10T07:08:12Z</dcterms:created>
  <dcterms:modified xsi:type="dcterms:W3CDTF">2026-07-17T17:28:00Z</dcterms:modified>
</cp:coreProperties>
</file>